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Google Drive\Massif Games\Finances\"/>
    </mc:Choice>
  </mc:AlternateContent>
  <xr:revisionPtr revIDLastSave="0" documentId="13_ncr:1_{94693822-7E58-4C89-BF6F-9C335DFE51CB}" xr6:coauthVersionLast="46" xr6:coauthVersionMax="46" xr10:uidLastSave="{00000000-0000-0000-0000-000000000000}"/>
  <bookViews>
    <workbookView xWindow="-120" yWindow="-120" windowWidth="51840" windowHeight="21240" xr2:uid="{00000000-000D-0000-FFFF-FFFF00000000}"/>
  </bookViews>
  <sheets>
    <sheet name="Calculation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 l="1"/>
  <c r="G16" i="1" s="1"/>
  <c r="E26" i="1"/>
  <c r="G4" i="1"/>
  <c r="L24" i="1"/>
  <c r="K24" i="1"/>
  <c r="J24" i="1"/>
  <c r="I24" i="1"/>
  <c r="H24" i="1"/>
  <c r="G24" i="1"/>
  <c r="E30" i="1"/>
  <c r="I11" i="1"/>
  <c r="I12" i="1" s="1"/>
  <c r="D14" i="1" l="1"/>
  <c r="D16" i="1" l="1"/>
  <c r="D17" i="1"/>
  <c r="D18" i="1"/>
  <c r="D19" i="1"/>
  <c r="D20" i="1"/>
  <c r="D21" i="1"/>
  <c r="D22" i="1"/>
  <c r="D11" i="1"/>
  <c r="E27" i="1"/>
  <c r="H13" i="1" s="1"/>
  <c r="E28" i="1"/>
  <c r="I13" i="1" s="1"/>
  <c r="E29" i="1"/>
  <c r="J13" i="1" s="1"/>
  <c r="K13" i="1"/>
  <c r="E31" i="1"/>
  <c r="L13" i="1" s="1"/>
  <c r="G13" i="1" l="1"/>
  <c r="G26" i="1"/>
  <c r="H26" i="1"/>
  <c r="J26" i="1"/>
  <c r="L26" i="1"/>
  <c r="K26" i="1"/>
  <c r="I26" i="1"/>
  <c r="D8" i="1"/>
  <c r="D9" i="1"/>
  <c r="D12" i="1" s="1"/>
  <c r="B32" i="1"/>
  <c r="L11" i="1"/>
  <c r="K11" i="1"/>
  <c r="J11" i="1"/>
  <c r="H11" i="1"/>
  <c r="G11" i="1"/>
  <c r="D10" i="1"/>
  <c r="D5" i="1" l="1"/>
  <c r="C5" i="1" s="1"/>
  <c r="G5" i="1"/>
  <c r="G6" i="1" l="1"/>
  <c r="H12" i="1" l="1"/>
  <c r="H14" i="1" s="1"/>
  <c r="I14" i="1"/>
  <c r="J12" i="1"/>
  <c r="J14" i="1" s="1"/>
  <c r="K12" i="1"/>
  <c r="K14" i="1" s="1"/>
  <c r="G12" i="1"/>
  <c r="G14" i="1" s="1"/>
  <c r="L12" i="1"/>
  <c r="L14" i="1" s="1"/>
  <c r="G15" i="1" l="1"/>
  <c r="G17" i="1" l="1"/>
  <c r="G22" i="1" l="1"/>
  <c r="G25" i="1" s="1"/>
  <c r="G18" i="1"/>
  <c r="G19" i="1" s="1"/>
  <c r="G30" i="1" l="1"/>
  <c r="G31" i="1" s="1"/>
  <c r="H25" i="1"/>
  <c r="H27" i="1" s="1"/>
  <c r="G27" i="1"/>
  <c r="J25" i="1"/>
  <c r="J27" i="1" s="1"/>
  <c r="I25" i="1"/>
  <c r="I27" i="1" s="1"/>
  <c r="K25" i="1"/>
  <c r="K27" i="1" s="1"/>
  <c r="L25" i="1"/>
  <c r="L27" i="1" s="1"/>
  <c r="G21" i="1" l="1"/>
  <c r="G20" i="1" s="1"/>
</calcChain>
</file>

<file path=xl/sharedStrings.xml><?xml version="1.0" encoding="utf-8"?>
<sst xmlns="http://schemas.openxmlformats.org/spreadsheetml/2006/main" count="81" uniqueCount="66">
  <si>
    <t>Values in GRAY are inputs</t>
  </si>
  <si>
    <t>Calcs</t>
  </si>
  <si>
    <t>Unit Cost</t>
  </si>
  <si>
    <t>Total Cost</t>
  </si>
  <si>
    <t>1x Cost of Goods Price</t>
  </si>
  <si>
    <t>Total Copies</t>
  </si>
  <si>
    <t>Germany</t>
  </si>
  <si>
    <t>Canada</t>
  </si>
  <si>
    <t>Australia</t>
  </si>
  <si>
    <t>Target Price</t>
  </si>
  <si>
    <t>America</t>
  </si>
  <si>
    <t>EU</t>
  </si>
  <si>
    <t>Rest of World</t>
  </si>
  <si>
    <t>Shipping Costs</t>
  </si>
  <si>
    <t>Total Shipping Cost Per Region</t>
  </si>
  <si>
    <t>Total Shipping cost</t>
  </si>
  <si>
    <t>Kickstarter Goal:</t>
  </si>
  <si>
    <t>Goal minus Kickstarter Fees</t>
  </si>
  <si>
    <t>Shipping Costs (2017)</t>
  </si>
  <si>
    <t>Remaining Copies</t>
  </si>
  <si>
    <t>% of Backers</t>
  </si>
  <si>
    <t>Effective Shipping Cost</t>
  </si>
  <si>
    <t>Actual Cost to Ship</t>
  </si>
  <si>
    <t>Minus Production Costs</t>
  </si>
  <si>
    <t>Production + Shipping Cost</t>
  </si>
  <si>
    <t>ACTUAL SHIPPING  COSTS</t>
  </si>
  <si>
    <t>Minus Actuall Shipping Costs</t>
  </si>
  <si>
    <t>BOTTOM LINE!</t>
  </si>
  <si>
    <t>Production and Freight Costs (COGS)</t>
  </si>
  <si>
    <t>Manufacturing Setup Fees</t>
  </si>
  <si>
    <t>Manufacturing Tooling Costs</t>
  </si>
  <si>
    <t>VAT / Sales Tax Charges on Manufacturing</t>
  </si>
  <si>
    <t>Per Unit Cost</t>
  </si>
  <si>
    <t>Freight Cost</t>
  </si>
  <si>
    <t>Estimated Percentage of Sales</t>
  </si>
  <si>
    <t>Number of Units/Area</t>
  </si>
  <si>
    <t>Actual Number of Units to Sell</t>
  </si>
  <si>
    <t>Fulfillment Company 1 - Shipping to Germany</t>
  </si>
  <si>
    <t>Percentage of Units</t>
  </si>
  <si>
    <t>Fulfillment Company 2 - Shipping to America</t>
  </si>
  <si>
    <t>Fulfillment Company 2 - Shipping to Canada</t>
  </si>
  <si>
    <t>Fulfillment Company 1 - Shipping to EU</t>
  </si>
  <si>
    <t>Fulfillment Company 1 - Shipping to Australia</t>
  </si>
  <si>
    <t>Fulfillment Company 1 - Shipping to Rest of World</t>
  </si>
  <si>
    <t>&lt;-- Price Should Be as High As Possible, while still being realistic for backers</t>
  </si>
  <si>
    <t>Amount Charged to Backers</t>
  </si>
  <si>
    <t>This number should =  100%!</t>
  </si>
  <si>
    <t>Stats from Your Industry</t>
  </si>
  <si>
    <t>Total Number of Units (MOQ from Manufacturer)</t>
  </si>
  <si>
    <t>Campaign Costs &amp; R&amp;D Costs (optional)</t>
  </si>
  <si>
    <t>Cost 1</t>
  </si>
  <si>
    <t>Cost 2</t>
  </si>
  <si>
    <t>Cost 3</t>
  </si>
  <si>
    <t>Cost 4</t>
  </si>
  <si>
    <t>Cost 5</t>
  </si>
  <si>
    <t>Cost 6</t>
  </si>
  <si>
    <t>Cost 7</t>
  </si>
  <si>
    <t>Cost 8</t>
  </si>
  <si>
    <t>Cost 9</t>
  </si>
  <si>
    <t xml:space="preserve">Kickstarter Financials </t>
  </si>
  <si>
    <t>Total Cost of Project</t>
  </si>
  <si>
    <t>After the Campaign is Fulfilled!</t>
  </si>
  <si>
    <t xml:space="preserve"> Gross Revenue selling Remaining Copies in USA</t>
  </si>
  <si>
    <t xml:space="preserve">&lt;-- This is what you need to raise to actually finish the campaign and deliver the product (not accounting for taxes and unknowns). This isn't necessarily the number you put in your campaign. That could be more or less depending on your strategy. </t>
  </si>
  <si>
    <t>5x Cost of Goods Price (use your industry standard)</t>
  </si>
  <si>
    <t>&lt;-- Number of Units Need to Sell on Kickstarter (adjust till bottom line is green)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</si>
</sst>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color theme="9" tint="-0.249977111117893"/>
      <name val="Calibri"/>
      <family val="2"/>
      <scheme val="minor"/>
    </font>
    <font>
      <sz val="11"/>
      <color rgb="FF000000"/>
      <name val="Calibri"/>
      <family val="2"/>
    </font>
    <font>
      <b/>
      <sz val="11"/>
      <color rgb="FFFF0000"/>
      <name val="Calibri"/>
      <family val="2"/>
      <scheme val="minor"/>
    </font>
    <font>
      <b/>
      <sz val="18"/>
      <color rgb="FFC00000"/>
      <name val="Calibri"/>
      <family val="2"/>
      <scheme val="minor"/>
    </font>
    <font>
      <b/>
      <sz val="16"/>
      <color rgb="FF7030A0"/>
      <name val="Calibri"/>
      <family val="2"/>
      <scheme val="minor"/>
    </font>
    <font>
      <sz val="8"/>
      <name val="Calibri"/>
      <family val="2"/>
      <scheme val="minor"/>
    </font>
    <font>
      <b/>
      <sz val="12"/>
      <color rgb="FFFF0000"/>
      <name val="Calibri"/>
      <family val="2"/>
      <scheme val="minor"/>
    </font>
    <font>
      <b/>
      <sz val="18"/>
      <color rgb="FF7030A0"/>
      <name val="Calibri"/>
      <family val="2"/>
      <scheme val="minor"/>
    </font>
  </fonts>
  <fills count="8">
    <fill>
      <patternFill patternType="none"/>
    </fill>
    <fill>
      <patternFill patternType="gray125"/>
    </fill>
    <fill>
      <patternFill patternType="solid">
        <fgColor theme="6" tint="0.399975585192419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cellStyleXfs>
  <cellXfs count="60">
    <xf numFmtId="0" fontId="0" fillId="0" borderId="0" xfId="0"/>
    <xf numFmtId="164" fontId="0" fillId="0" borderId="0" xfId="0" applyNumberFormat="1" applyBorder="1" applyAlignment="1">
      <alignment horizontal="center"/>
    </xf>
    <xf numFmtId="0" fontId="0" fillId="0" borderId="0" xfId="0" applyBorder="1"/>
    <xf numFmtId="0" fontId="0" fillId="0" borderId="0" xfId="0" applyBorder="1" applyAlignment="1">
      <alignment horizontal="center" vertical="center"/>
    </xf>
    <xf numFmtId="164" fontId="2" fillId="0" borderId="0" xfId="0" applyNumberFormat="1" applyFont="1" applyBorder="1" applyAlignment="1">
      <alignment horizontal="center"/>
    </xf>
    <xf numFmtId="0" fontId="0" fillId="0" borderId="0" xfId="0" applyBorder="1" applyAlignment="1">
      <alignment horizontal="right"/>
    </xf>
    <xf numFmtId="164" fontId="0" fillId="0" borderId="0" xfId="1" applyNumberFormat="1" applyFont="1" applyBorder="1" applyAlignment="1">
      <alignment horizontal="center" vertical="center"/>
    </xf>
    <xf numFmtId="164" fontId="2" fillId="0" borderId="0" xfId="1" applyNumberFormat="1" applyFont="1" applyBorder="1" applyAlignment="1">
      <alignment horizontal="center"/>
    </xf>
    <xf numFmtId="0" fontId="0" fillId="0" borderId="0" xfId="1" applyNumberFormat="1" applyFont="1" applyBorder="1" applyAlignment="1">
      <alignment horizontal="center" vertical="center"/>
    </xf>
    <xf numFmtId="164" fontId="0" fillId="0" borderId="0" xfId="1" applyNumberFormat="1" applyFont="1" applyBorder="1" applyAlignment="1">
      <alignment horizontal="center"/>
    </xf>
    <xf numFmtId="164" fontId="0" fillId="0" borderId="0" xfId="0" applyNumberFormat="1" applyBorder="1" applyAlignment="1">
      <alignment horizontal="center" vertical="center"/>
    </xf>
    <xf numFmtId="164" fontId="2" fillId="2" borderId="0" xfId="1" applyNumberFormat="1" applyFont="1" applyFill="1" applyBorder="1" applyAlignment="1">
      <alignment horizontal="center" vertical="center"/>
    </xf>
    <xf numFmtId="1" fontId="0" fillId="0" borderId="0" xfId="0" applyNumberFormat="1" applyBorder="1" applyAlignment="1">
      <alignment horizontal="center" vertical="center"/>
    </xf>
    <xf numFmtId="0" fontId="0" fillId="0" borderId="0" xfId="0" applyBorder="1" applyAlignment="1">
      <alignment horizontal="center"/>
    </xf>
    <xf numFmtId="9" fontId="0" fillId="0" borderId="0" xfId="0" applyNumberFormat="1" applyBorder="1" applyAlignment="1">
      <alignment horizontal="center" vertical="center"/>
    </xf>
    <xf numFmtId="0" fontId="2" fillId="0" borderId="0" xfId="0" applyFont="1" applyBorder="1" applyAlignment="1">
      <alignment horizontal="right"/>
    </xf>
    <xf numFmtId="1" fontId="0" fillId="0" borderId="0" xfId="0" applyNumberFormat="1" applyBorder="1" applyAlignment="1">
      <alignment horizontal="center"/>
    </xf>
    <xf numFmtId="164" fontId="2" fillId="0" borderId="0" xfId="0" applyNumberFormat="1" applyFont="1" applyBorder="1" applyAlignment="1">
      <alignment horizontal="center" vertical="center"/>
    </xf>
    <xf numFmtId="44" fontId="0" fillId="0" borderId="0" xfId="0" applyNumberFormat="1" applyBorder="1" applyAlignment="1">
      <alignment horizontal="center" vertical="center"/>
    </xf>
    <xf numFmtId="0" fontId="0" fillId="0" borderId="0" xfId="0" applyFill="1" applyBorder="1"/>
    <xf numFmtId="8" fontId="0" fillId="0" borderId="0" xfId="0" applyNumberFormat="1" applyBorder="1"/>
    <xf numFmtId="0" fontId="0" fillId="0" borderId="0" xfId="0" applyNumberFormat="1" applyBorder="1"/>
    <xf numFmtId="1" fontId="2" fillId="0" borderId="0" xfId="1" applyNumberFormat="1" applyFont="1" applyFill="1" applyBorder="1" applyAlignment="1">
      <alignment horizontal="center" vertical="center"/>
    </xf>
    <xf numFmtId="0" fontId="2" fillId="4" borderId="0" xfId="0" applyFont="1" applyFill="1" applyBorder="1" applyAlignment="1">
      <alignment horizontal="right"/>
    </xf>
    <xf numFmtId="164" fontId="2" fillId="4" borderId="0" xfId="1" applyNumberFormat="1" applyFont="1" applyFill="1" applyBorder="1"/>
    <xf numFmtId="0" fontId="2" fillId="4" borderId="0" xfId="0" applyFont="1" applyFill="1" applyBorder="1"/>
    <xf numFmtId="0" fontId="0" fillId="0" borderId="0" xfId="0" applyFill="1" applyBorder="1" applyAlignment="1">
      <alignment horizontal="right"/>
    </xf>
    <xf numFmtId="164" fontId="6" fillId="0" borderId="0" xfId="1" applyNumberFormat="1" applyFont="1" applyBorder="1" applyAlignment="1">
      <alignment horizontal="center"/>
    </xf>
    <xf numFmtId="164" fontId="6" fillId="0" borderId="0" xfId="0" applyNumberFormat="1" applyFont="1" applyBorder="1" applyAlignment="1">
      <alignment horizontal="center" vertical="center"/>
    </xf>
    <xf numFmtId="9" fontId="0" fillId="0" borderId="0" xfId="0" applyNumberFormat="1" applyFill="1" applyBorder="1" applyAlignment="1">
      <alignment horizontal="center" vertical="center"/>
    </xf>
    <xf numFmtId="0" fontId="0" fillId="0" borderId="0" xfId="0" applyFill="1" applyBorder="1" applyAlignment="1">
      <alignment horizontal="center" vertical="center"/>
    </xf>
    <xf numFmtId="1" fontId="2" fillId="2" borderId="0" xfId="1" applyNumberFormat="1" applyFont="1" applyFill="1" applyBorder="1" applyAlignment="1">
      <alignment horizontal="center" vertical="center"/>
    </xf>
    <xf numFmtId="164" fontId="0" fillId="6" borderId="0" xfId="1" applyNumberFormat="1" applyFont="1" applyFill="1" applyBorder="1" applyAlignment="1">
      <alignment horizontal="center" vertical="center"/>
    </xf>
    <xf numFmtId="0" fontId="10" fillId="6" borderId="0" xfId="0" applyFont="1" applyFill="1" applyBorder="1" applyAlignment="1">
      <alignment horizontal="left"/>
    </xf>
    <xf numFmtId="9" fontId="0" fillId="3" borderId="0" xfId="2" applyFont="1" applyFill="1" applyBorder="1" applyAlignment="1">
      <alignment horizontal="center"/>
    </xf>
    <xf numFmtId="164" fontId="0" fillId="2" borderId="0" xfId="1" applyNumberFormat="1" applyFont="1" applyFill="1" applyBorder="1" applyAlignment="1">
      <alignment horizontal="center"/>
    </xf>
    <xf numFmtId="0" fontId="2" fillId="7" borderId="0" xfId="0" applyFont="1" applyFill="1" applyBorder="1" applyAlignment="1"/>
    <xf numFmtId="0" fontId="2" fillId="7" borderId="0" xfId="0" applyFont="1" applyFill="1" applyBorder="1" applyAlignment="1">
      <alignment horizontal="right"/>
    </xf>
    <xf numFmtId="0" fontId="3" fillId="0" borderId="0" xfId="0" applyFont="1" applyBorder="1" applyAlignment="1">
      <alignment horizontal="left"/>
    </xf>
    <xf numFmtId="164" fontId="0" fillId="0" borderId="0" xfId="0" applyNumberFormat="1" applyFont="1" applyBorder="1" applyAlignment="1">
      <alignment horizontal="center"/>
    </xf>
    <xf numFmtId="0" fontId="7" fillId="2" borderId="0" xfId="0" applyFont="1" applyFill="1" applyBorder="1" applyAlignment="1">
      <alignment horizontal="center"/>
    </xf>
    <xf numFmtId="0" fontId="2" fillId="0" borderId="0" xfId="0" applyFont="1" applyBorder="1" applyAlignment="1">
      <alignment horizontal="center"/>
    </xf>
    <xf numFmtId="0" fontId="2" fillId="2" borderId="0" xfId="0" applyFont="1" applyFill="1" applyBorder="1" applyAlignment="1">
      <alignment horizontal="center"/>
    </xf>
    <xf numFmtId="164" fontId="6" fillId="0" borderId="0" xfId="0" applyNumberFormat="1" applyFont="1" applyBorder="1" applyAlignment="1">
      <alignment horizontal="center"/>
    </xf>
    <xf numFmtId="0" fontId="0" fillId="5" borderId="0" xfId="0" applyFill="1" applyBorder="1" applyAlignment="1">
      <alignment horizontal="right"/>
    </xf>
    <xf numFmtId="44" fontId="0" fillId="2" borderId="0" xfId="1" applyNumberFormat="1" applyFont="1" applyFill="1" applyBorder="1" applyAlignment="1">
      <alignment horizontal="center"/>
    </xf>
    <xf numFmtId="164" fontId="0" fillId="6" borderId="0" xfId="0" applyNumberFormat="1" applyFont="1" applyFill="1" applyBorder="1" applyAlignment="1">
      <alignment horizontal="center"/>
    </xf>
    <xf numFmtId="0" fontId="0" fillId="6" borderId="0" xfId="0" applyFill="1" applyBorder="1"/>
    <xf numFmtId="9" fontId="0" fillId="2" borderId="0" xfId="2" applyFont="1" applyFill="1" applyBorder="1" applyAlignment="1">
      <alignment horizontal="right"/>
    </xf>
    <xf numFmtId="0" fontId="4" fillId="0" borderId="0" xfId="0" applyFont="1" applyBorder="1" applyAlignment="1">
      <alignment horizontal="right"/>
    </xf>
    <xf numFmtId="0" fontId="4" fillId="0" borderId="0" xfId="0" applyFont="1" applyBorder="1" applyAlignment="1">
      <alignment horizontal="center"/>
    </xf>
    <xf numFmtId="44" fontId="0" fillId="0" borderId="0" xfId="1" applyFont="1" applyBorder="1" applyAlignment="1">
      <alignment horizontal="center"/>
    </xf>
    <xf numFmtId="0" fontId="2" fillId="0" borderId="0" xfId="0" applyFont="1" applyBorder="1" applyAlignment="1">
      <alignment horizontal="right" wrapText="1"/>
    </xf>
    <xf numFmtId="0" fontId="0" fillId="7" borderId="0" xfId="0" applyFill="1" applyBorder="1" applyAlignment="1">
      <alignment horizontal="right"/>
    </xf>
    <xf numFmtId="9" fontId="0" fillId="7" borderId="0" xfId="0" applyNumberFormat="1" applyFill="1" applyBorder="1" applyAlignment="1">
      <alignment horizontal="center"/>
    </xf>
    <xf numFmtId="0" fontId="0" fillId="0" borderId="0" xfId="0" applyBorder="1" applyAlignment="1">
      <alignment horizontal="right"/>
    </xf>
    <xf numFmtId="9" fontId="0" fillId="0" borderId="0" xfId="2" applyFont="1" applyBorder="1" applyAlignment="1">
      <alignment horizontal="center"/>
    </xf>
    <xf numFmtId="9" fontId="0" fillId="0" borderId="0" xfId="2" applyFont="1" applyFill="1" applyBorder="1" applyAlignment="1">
      <alignment horizontal="center"/>
    </xf>
    <xf numFmtId="164" fontId="8" fillId="0" borderId="2" xfId="0" applyNumberFormat="1" applyFont="1" applyFill="1" applyBorder="1" applyAlignment="1">
      <alignment horizontal="center" vertical="center"/>
    </xf>
    <xf numFmtId="0" fontId="11" fillId="0" borderId="1" xfId="0" applyFont="1" applyFill="1" applyBorder="1" applyAlignment="1">
      <alignment horizontal="right" vertical="center"/>
    </xf>
  </cellXfs>
  <cellStyles count="6">
    <cellStyle name="Currency" xfId="1" builtinId="4"/>
    <cellStyle name="Normal" xfId="0" builtinId="0"/>
    <cellStyle name="Normal 2" xfId="4" xr:uid="{00000000-0005-0000-0000-000002000000}"/>
    <cellStyle name="Normal 4" xfId="3" xr:uid="{00000000-0005-0000-0000-000003000000}"/>
    <cellStyle name="Normal 6" xfId="5" xr:uid="{00000000-0005-0000-0000-000004000000}"/>
    <cellStyle name="Percent" xfId="2"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5"/>
  <sheetViews>
    <sheetView tabSelected="1" zoomScale="80" zoomScaleNormal="80" workbookViewId="0">
      <selection activeCell="I49" sqref="I49"/>
    </sheetView>
  </sheetViews>
  <sheetFormatPr defaultRowHeight="14.4" x14ac:dyDescent="0.3"/>
  <cols>
    <col min="1" max="1" width="45.109375" style="5" bestFit="1" customWidth="1"/>
    <col min="2" max="2" width="12.88671875" style="13" customWidth="1"/>
    <col min="3" max="3" width="22" style="13" bestFit="1" customWidth="1"/>
    <col min="4" max="4" width="29" style="1" bestFit="1" customWidth="1"/>
    <col min="5" max="5" width="24.88671875" style="39" customWidth="1"/>
    <col min="6" max="6" width="49.33203125" style="5" bestFit="1" customWidth="1"/>
    <col min="7" max="7" width="18.33203125" style="3" customWidth="1"/>
    <col min="8" max="8" width="14" style="2" bestFit="1" customWidth="1"/>
    <col min="9" max="11" width="12.44140625" style="2" customWidth="1"/>
    <col min="12" max="12" width="20.44140625" style="2" customWidth="1"/>
    <col min="13" max="13" width="11.5546875" style="2" bestFit="1" customWidth="1"/>
    <col min="14" max="14" width="11.88671875" style="21" customWidth="1"/>
    <col min="15" max="15" width="12.88671875" style="21" customWidth="1"/>
    <col min="16" max="17" width="11" style="21" customWidth="1"/>
    <col min="18" max="18" width="11" style="2" customWidth="1"/>
    <col min="19" max="19" width="12.109375" style="2" customWidth="1"/>
    <col min="20" max="22" width="11" style="2" customWidth="1"/>
    <col min="23" max="23" width="13.5546875" style="2" customWidth="1"/>
    <col min="24" max="24" width="12.6640625" style="2" customWidth="1"/>
    <col min="25" max="25" width="15.44140625" style="2" customWidth="1"/>
    <col min="26" max="26" width="11.5546875" style="2" bestFit="1" customWidth="1"/>
    <col min="27" max="27" width="13.5546875" style="2" customWidth="1"/>
    <col min="28" max="29" width="8.88671875" style="2"/>
    <col min="30" max="30" width="24.44140625" style="2" bestFit="1" customWidth="1"/>
    <col min="31" max="16384" width="8.88671875" style="2"/>
  </cols>
  <sheetData>
    <row r="1" spans="1:17" ht="18" x14ac:dyDescent="0.35">
      <c r="A1" s="38" t="s">
        <v>59</v>
      </c>
      <c r="F1" s="2"/>
      <c r="N1" s="2"/>
      <c r="O1" s="2"/>
      <c r="P1" s="2"/>
      <c r="Q1" s="2"/>
    </row>
    <row r="2" spans="1:17" ht="18" x14ac:dyDescent="0.35">
      <c r="A2" s="38"/>
      <c r="F2" s="2"/>
      <c r="N2" s="2"/>
      <c r="O2" s="2"/>
      <c r="P2" s="2"/>
      <c r="Q2" s="2"/>
    </row>
    <row r="3" spans="1:17" ht="23.4" x14ac:dyDescent="0.45">
      <c r="A3" s="40" t="s">
        <v>0</v>
      </c>
      <c r="F3" s="2"/>
      <c r="N3" s="2"/>
      <c r="O3" s="2"/>
      <c r="P3" s="2"/>
      <c r="Q3" s="2"/>
    </row>
    <row r="4" spans="1:17" ht="15" customHeight="1" x14ac:dyDescent="0.3">
      <c r="B4" s="41" t="s">
        <v>1</v>
      </c>
      <c r="C4" s="41" t="s">
        <v>2</v>
      </c>
      <c r="D4" s="4" t="s">
        <v>3</v>
      </c>
      <c r="F4" s="5" t="s">
        <v>4</v>
      </c>
      <c r="G4" s="6">
        <f>(SUM(D8:D12))/G5</f>
        <v>31.64</v>
      </c>
      <c r="I4" s="6"/>
      <c r="N4" s="2"/>
      <c r="O4" s="2"/>
      <c r="P4" s="2"/>
      <c r="Q4" s="2"/>
    </row>
    <row r="5" spans="1:17" ht="15.75" customHeight="1" x14ac:dyDescent="0.3">
      <c r="A5" s="15" t="s">
        <v>48</v>
      </c>
      <c r="B5" s="42">
        <v>1000</v>
      </c>
      <c r="C5" s="43">
        <f>+D5/B5</f>
        <v>31.64</v>
      </c>
      <c r="D5" s="27">
        <f>+SUM(D8:D22)</f>
        <v>31640</v>
      </c>
      <c r="F5" s="5" t="s">
        <v>5</v>
      </c>
      <c r="G5" s="8">
        <f>+B5</f>
        <v>1000</v>
      </c>
      <c r="H5" s="6"/>
      <c r="I5" s="6"/>
      <c r="J5" s="6"/>
      <c r="K5" s="6"/>
      <c r="L5" s="6"/>
      <c r="N5" s="2"/>
      <c r="O5" s="2"/>
      <c r="P5" s="2"/>
      <c r="Q5" s="2"/>
    </row>
    <row r="6" spans="1:17" ht="15.75" customHeight="1" x14ac:dyDescent="0.3">
      <c r="B6" s="41"/>
      <c r="C6" s="4"/>
      <c r="D6" s="7"/>
      <c r="F6" s="5" t="s">
        <v>64</v>
      </c>
      <c r="G6" s="6">
        <f>+G4*5</f>
        <v>158.19999999999999</v>
      </c>
      <c r="H6" s="8"/>
      <c r="I6" s="6"/>
      <c r="J6" s="8"/>
      <c r="K6" s="8"/>
      <c r="L6" s="8"/>
      <c r="N6" s="2"/>
      <c r="O6" s="2"/>
      <c r="P6" s="2"/>
      <c r="Q6" s="2"/>
    </row>
    <row r="7" spans="1:17" x14ac:dyDescent="0.3">
      <c r="A7" s="15" t="s">
        <v>28</v>
      </c>
      <c r="B7" s="41"/>
      <c r="C7" s="9"/>
      <c r="D7" s="9"/>
      <c r="F7" s="5" t="s">
        <v>60</v>
      </c>
      <c r="G7" s="28">
        <f>SUM($D$8:$D$22)</f>
        <v>31640</v>
      </c>
      <c r="H7" s="6"/>
      <c r="I7" s="6"/>
      <c r="J7" s="6"/>
      <c r="K7" s="6"/>
      <c r="L7" s="6"/>
      <c r="N7" s="2"/>
      <c r="O7" s="2"/>
      <c r="P7" s="2"/>
      <c r="Q7" s="2"/>
    </row>
    <row r="8" spans="1:17" ht="15.6" x14ac:dyDescent="0.3">
      <c r="A8" s="44" t="s">
        <v>29</v>
      </c>
      <c r="C8" s="45">
        <v>1000</v>
      </c>
      <c r="D8" s="9">
        <f>+C8</f>
        <v>1000</v>
      </c>
      <c r="F8" s="5" t="s">
        <v>9</v>
      </c>
      <c r="G8" s="11">
        <v>99</v>
      </c>
      <c r="H8" s="33" t="s">
        <v>44</v>
      </c>
      <c r="I8" s="6"/>
      <c r="J8" s="6"/>
      <c r="K8" s="6"/>
      <c r="L8" s="6"/>
      <c r="N8" s="2"/>
      <c r="O8" s="2"/>
      <c r="P8" s="2"/>
      <c r="Q8" s="2"/>
    </row>
    <row r="9" spans="1:17" ht="15.6" x14ac:dyDescent="0.3">
      <c r="A9" s="44" t="s">
        <v>30</v>
      </c>
      <c r="C9" s="45">
        <v>9000</v>
      </c>
      <c r="D9" s="9">
        <f>+C9</f>
        <v>9000</v>
      </c>
      <c r="G9" s="31">
        <v>394</v>
      </c>
      <c r="H9" s="33" t="s">
        <v>65</v>
      </c>
      <c r="I9" s="46"/>
      <c r="J9" s="32"/>
      <c r="K9" s="32"/>
      <c r="L9" s="32"/>
      <c r="M9" s="47"/>
      <c r="N9" s="2"/>
      <c r="O9" s="2"/>
      <c r="P9" s="2"/>
      <c r="Q9" s="2"/>
    </row>
    <row r="10" spans="1:17" x14ac:dyDescent="0.3">
      <c r="A10" s="44" t="s">
        <v>32</v>
      </c>
      <c r="C10" s="45">
        <v>13.45</v>
      </c>
      <c r="D10" s="9">
        <f>+C10*B5</f>
        <v>13450</v>
      </c>
      <c r="G10" s="3" t="s">
        <v>6</v>
      </c>
      <c r="H10" s="13" t="s">
        <v>10</v>
      </c>
      <c r="I10" s="13" t="s">
        <v>7</v>
      </c>
      <c r="J10" s="13" t="s">
        <v>11</v>
      </c>
      <c r="K10" s="13" t="s">
        <v>8</v>
      </c>
      <c r="L10" s="13" t="s">
        <v>12</v>
      </c>
      <c r="N10" s="2"/>
      <c r="O10" s="2"/>
      <c r="P10" s="2"/>
      <c r="Q10" s="2"/>
    </row>
    <row r="11" spans="1:17" x14ac:dyDescent="0.3">
      <c r="A11" s="44" t="s">
        <v>33</v>
      </c>
      <c r="C11" s="45">
        <v>3500</v>
      </c>
      <c r="D11" s="9">
        <f t="shared" ref="D11" si="0">+C11</f>
        <v>3500</v>
      </c>
      <c r="F11" s="5" t="s">
        <v>34</v>
      </c>
      <c r="G11" s="14">
        <f>+B26</f>
        <v>7.0000000000000007E-2</v>
      </c>
      <c r="H11" s="14">
        <f>+B27</f>
        <v>0.56999999999999995</v>
      </c>
      <c r="I11" s="14">
        <f>+B28</f>
        <v>0.1</v>
      </c>
      <c r="J11" s="14">
        <f>+B29</f>
        <v>0.1</v>
      </c>
      <c r="K11" s="14">
        <f>+B30</f>
        <v>0.03</v>
      </c>
      <c r="L11" s="14">
        <f>+B31</f>
        <v>0.13</v>
      </c>
      <c r="N11" s="2"/>
      <c r="O11" s="2"/>
      <c r="P11" s="2"/>
      <c r="Q11" s="2"/>
    </row>
    <row r="12" spans="1:17" x14ac:dyDescent="0.3">
      <c r="A12" s="44" t="s">
        <v>31</v>
      </c>
      <c r="C12" s="48">
        <v>0.2</v>
      </c>
      <c r="D12" s="9">
        <f>+C12*(SUM(D8:D10))</f>
        <v>4690</v>
      </c>
      <c r="F12" s="5" t="s">
        <v>35</v>
      </c>
      <c r="G12" s="3">
        <f t="shared" ref="G12:L12" si="1">ROUNDUP(G11*$G$9,0)</f>
        <v>28</v>
      </c>
      <c r="H12" s="3">
        <f t="shared" si="1"/>
        <v>225</v>
      </c>
      <c r="I12" s="3">
        <f>ROUNDUP(I11*$G$9,0)</f>
        <v>40</v>
      </c>
      <c r="J12" s="3">
        <f t="shared" si="1"/>
        <v>40</v>
      </c>
      <c r="K12" s="3">
        <f t="shared" si="1"/>
        <v>12</v>
      </c>
      <c r="L12" s="3">
        <f t="shared" si="1"/>
        <v>52</v>
      </c>
      <c r="N12" s="2"/>
      <c r="O12" s="2"/>
      <c r="P12" s="2"/>
      <c r="Q12" s="2"/>
    </row>
    <row r="13" spans="1:17" x14ac:dyDescent="0.3">
      <c r="A13" s="15" t="s">
        <v>49</v>
      </c>
      <c r="D13" s="13"/>
      <c r="F13" s="5" t="s">
        <v>13</v>
      </c>
      <c r="G13" s="10">
        <f>+E26</f>
        <v>8.61</v>
      </c>
      <c r="H13" s="10">
        <f>+E27</f>
        <v>9</v>
      </c>
      <c r="I13" s="10">
        <f>+E28</f>
        <v>9.120000000000001</v>
      </c>
      <c r="J13" s="10">
        <f>+E29</f>
        <v>9</v>
      </c>
      <c r="K13" s="10">
        <f>+E30</f>
        <v>8.98</v>
      </c>
      <c r="L13" s="10">
        <f>+E31</f>
        <v>7.09</v>
      </c>
      <c r="N13" s="2"/>
      <c r="O13" s="2"/>
      <c r="P13" s="2"/>
      <c r="Q13" s="2"/>
    </row>
    <row r="14" spans="1:17" x14ac:dyDescent="0.3">
      <c r="A14" s="44" t="s">
        <v>50</v>
      </c>
      <c r="C14" s="45">
        <v>0</v>
      </c>
      <c r="D14" s="9">
        <f>+C14*B5</f>
        <v>0</v>
      </c>
      <c r="F14" s="5" t="s">
        <v>14</v>
      </c>
      <c r="G14" s="6">
        <f>+G13*G12</f>
        <v>241.07999999999998</v>
      </c>
      <c r="H14" s="6">
        <f>+H13*H12</f>
        <v>2025</v>
      </c>
      <c r="I14" s="6">
        <f t="shared" ref="I14:L14" si="2">+I13*I12</f>
        <v>364.80000000000007</v>
      </c>
      <c r="J14" s="6">
        <f t="shared" si="2"/>
        <v>360</v>
      </c>
      <c r="K14" s="6">
        <f t="shared" si="2"/>
        <v>107.76</v>
      </c>
      <c r="L14" s="6">
        <f t="shared" si="2"/>
        <v>368.68</v>
      </c>
      <c r="N14" s="2"/>
      <c r="O14" s="2"/>
      <c r="P14" s="2"/>
      <c r="Q14" s="2"/>
    </row>
    <row r="15" spans="1:17" x14ac:dyDescent="0.3">
      <c r="A15" s="44" t="s">
        <v>51</v>
      </c>
      <c r="C15" s="45">
        <v>0</v>
      </c>
      <c r="D15" s="9">
        <v>0</v>
      </c>
      <c r="F15" s="5" t="s">
        <v>15</v>
      </c>
      <c r="G15" s="10">
        <f>+SUM(G14:L14)</f>
        <v>3467.32</v>
      </c>
      <c r="H15" s="16"/>
      <c r="I15" s="16"/>
      <c r="J15" s="16"/>
      <c r="K15" s="16"/>
      <c r="L15" s="16"/>
      <c r="N15" s="2"/>
      <c r="O15" s="2"/>
      <c r="P15" s="2"/>
      <c r="Q15" s="2"/>
    </row>
    <row r="16" spans="1:17" ht="15" thickBot="1" x14ac:dyDescent="0.35">
      <c r="A16" s="44" t="s">
        <v>52</v>
      </c>
      <c r="C16" s="45">
        <v>0</v>
      </c>
      <c r="D16" s="9">
        <f t="shared" ref="D16:D22" si="3">+C16</f>
        <v>0</v>
      </c>
      <c r="F16" s="5" t="s">
        <v>24</v>
      </c>
      <c r="G16" s="10">
        <f>+G15+G7</f>
        <v>35107.32</v>
      </c>
      <c r="N16" s="2"/>
      <c r="O16" s="2"/>
      <c r="P16" s="2"/>
      <c r="Q16" s="2"/>
    </row>
    <row r="17" spans="1:17" ht="24" thickBot="1" x14ac:dyDescent="0.35">
      <c r="A17" s="44" t="s">
        <v>53</v>
      </c>
      <c r="C17" s="45">
        <v>0</v>
      </c>
      <c r="D17" s="9">
        <f t="shared" si="3"/>
        <v>0</v>
      </c>
      <c r="F17" s="59" t="s">
        <v>16</v>
      </c>
      <c r="G17" s="58">
        <f>ROUNDUP(+G16/0.9,-2)</f>
        <v>39100</v>
      </c>
      <c r="H17" s="33" t="s">
        <v>63</v>
      </c>
      <c r="I17" s="12"/>
      <c r="J17" s="12"/>
      <c r="K17" s="12"/>
      <c r="L17" s="12"/>
      <c r="N17" s="2"/>
      <c r="O17" s="2"/>
      <c r="P17" s="2"/>
      <c r="Q17" s="2"/>
    </row>
    <row r="18" spans="1:17" x14ac:dyDescent="0.3">
      <c r="A18" s="44" t="s">
        <v>54</v>
      </c>
      <c r="C18" s="45">
        <v>0</v>
      </c>
      <c r="D18" s="9">
        <f t="shared" si="3"/>
        <v>0</v>
      </c>
      <c r="F18" s="5" t="s">
        <v>17</v>
      </c>
      <c r="G18" s="10">
        <f>+G17-(G17*0.1)</f>
        <v>35190</v>
      </c>
      <c r="I18" s="16"/>
      <c r="J18" s="16"/>
      <c r="K18" s="16"/>
      <c r="L18" s="16"/>
      <c r="N18" s="2"/>
      <c r="O18" s="2"/>
      <c r="P18" s="2"/>
      <c r="Q18" s="2"/>
    </row>
    <row r="19" spans="1:17" x14ac:dyDescent="0.3">
      <c r="A19" s="44" t="s">
        <v>55</v>
      </c>
      <c r="C19" s="45">
        <v>0</v>
      </c>
      <c r="D19" s="9">
        <f t="shared" si="3"/>
        <v>0</v>
      </c>
      <c r="F19" s="15" t="s">
        <v>23</v>
      </c>
      <c r="G19" s="10">
        <f>+G18-G7</f>
        <v>3550</v>
      </c>
      <c r="I19" s="16"/>
      <c r="J19" s="17"/>
      <c r="K19" s="17"/>
      <c r="L19" s="17"/>
      <c r="N19" s="2"/>
      <c r="O19" s="2"/>
      <c r="P19" s="2"/>
      <c r="Q19" s="2"/>
    </row>
    <row r="20" spans="1:17" x14ac:dyDescent="0.3">
      <c r="A20" s="44" t="s">
        <v>56</v>
      </c>
      <c r="C20" s="45">
        <v>0</v>
      </c>
      <c r="D20" s="9">
        <f t="shared" si="3"/>
        <v>0</v>
      </c>
      <c r="F20" s="23" t="s">
        <v>26</v>
      </c>
      <c r="G20" s="24">
        <f>+G19-G21</f>
        <v>73.679999999999836</v>
      </c>
      <c r="H20" s="25" t="s">
        <v>27</v>
      </c>
      <c r="I20" s="16"/>
      <c r="J20" s="18"/>
      <c r="K20" s="18"/>
      <c r="L20" s="18"/>
      <c r="N20" s="2"/>
      <c r="O20" s="2"/>
      <c r="P20" s="2"/>
      <c r="Q20" s="2"/>
    </row>
    <row r="21" spans="1:17" x14ac:dyDescent="0.3">
      <c r="A21" s="44" t="s">
        <v>57</v>
      </c>
      <c r="C21" s="45">
        <v>0</v>
      </c>
      <c r="D21" s="9">
        <f t="shared" si="3"/>
        <v>0</v>
      </c>
      <c r="F21" s="15" t="s">
        <v>25</v>
      </c>
      <c r="G21" s="10">
        <f>+SUM(G27:L27)</f>
        <v>3476.32</v>
      </c>
      <c r="O21" s="2"/>
      <c r="P21" s="2"/>
      <c r="Q21" s="2"/>
    </row>
    <row r="22" spans="1:17" x14ac:dyDescent="0.3">
      <c r="A22" s="44" t="s">
        <v>58</v>
      </c>
      <c r="C22" s="45">
        <v>0</v>
      </c>
      <c r="D22" s="9">
        <f t="shared" si="3"/>
        <v>0</v>
      </c>
      <c r="F22" s="5" t="s">
        <v>36</v>
      </c>
      <c r="G22" s="22">
        <f>ROUND(+G17/G8,0)</f>
        <v>395</v>
      </c>
      <c r="H22" s="6"/>
      <c r="I22" s="6"/>
      <c r="J22" s="6"/>
      <c r="K22" s="6"/>
      <c r="L22" s="6"/>
      <c r="O22" s="2"/>
      <c r="P22" s="2"/>
      <c r="Q22" s="2"/>
    </row>
    <row r="23" spans="1:17" x14ac:dyDescent="0.3">
      <c r="A23" s="49"/>
      <c r="B23" s="50"/>
      <c r="C23" s="51"/>
      <c r="D23" s="9"/>
      <c r="G23" s="3" t="s">
        <v>6</v>
      </c>
      <c r="H23" s="13" t="s">
        <v>10</v>
      </c>
      <c r="I23" s="13" t="s">
        <v>7</v>
      </c>
      <c r="J23" s="13" t="s">
        <v>11</v>
      </c>
      <c r="K23" s="13" t="s">
        <v>8</v>
      </c>
      <c r="L23" s="13" t="s">
        <v>12</v>
      </c>
      <c r="O23" s="2"/>
      <c r="P23" s="2"/>
      <c r="Q23" s="2"/>
    </row>
    <row r="24" spans="1:17" x14ac:dyDescent="0.3">
      <c r="A24" s="49"/>
      <c r="B24" s="50"/>
      <c r="C24" s="51"/>
      <c r="D24" s="9"/>
      <c r="F24" s="5" t="s">
        <v>38</v>
      </c>
      <c r="G24" s="29">
        <f>B26</f>
        <v>7.0000000000000007E-2</v>
      </c>
      <c r="H24" s="29">
        <f>B27</f>
        <v>0.56999999999999995</v>
      </c>
      <c r="I24" s="29">
        <f>B28</f>
        <v>0.1</v>
      </c>
      <c r="J24" s="29">
        <f>B29</f>
        <v>0.1</v>
      </c>
      <c r="K24" s="29">
        <f>B30</f>
        <v>0.03</v>
      </c>
      <c r="L24" s="29">
        <f>B31</f>
        <v>0.13</v>
      </c>
      <c r="O24" s="2"/>
      <c r="P24" s="2"/>
      <c r="Q24" s="2"/>
    </row>
    <row r="25" spans="1:17" x14ac:dyDescent="0.3">
      <c r="A25" s="52" t="s">
        <v>18</v>
      </c>
      <c r="B25" s="13" t="s">
        <v>20</v>
      </c>
      <c r="C25" s="13" t="s">
        <v>22</v>
      </c>
      <c r="D25" s="51" t="s">
        <v>45</v>
      </c>
      <c r="E25" s="39" t="s">
        <v>21</v>
      </c>
      <c r="F25" s="5" t="s">
        <v>35</v>
      </c>
      <c r="G25" s="30">
        <f>ROUNDUP(G24*$G$22,0)</f>
        <v>28</v>
      </c>
      <c r="H25" s="30">
        <f>ROUNDUP(H24*$G$22,0)</f>
        <v>226</v>
      </c>
      <c r="I25" s="30">
        <f>ROUNDUP(I24*$G$22,0)</f>
        <v>40</v>
      </c>
      <c r="J25" s="30">
        <f>ROUNDUP(J24*$G$22,0)</f>
        <v>40</v>
      </c>
      <c r="K25" s="30">
        <f>ROUNDUP(K24*$G$22,0)</f>
        <v>12</v>
      </c>
      <c r="L25" s="30">
        <f>ROUNDUP(L24*$G$22,0)</f>
        <v>52</v>
      </c>
      <c r="O25" s="2"/>
      <c r="P25" s="2"/>
      <c r="Q25" s="2"/>
    </row>
    <row r="26" spans="1:17" x14ac:dyDescent="0.3">
      <c r="A26" s="5" t="s">
        <v>37</v>
      </c>
      <c r="B26" s="34">
        <v>7.0000000000000007E-2</v>
      </c>
      <c r="C26" s="35">
        <v>11.61</v>
      </c>
      <c r="D26" s="35">
        <v>3</v>
      </c>
      <c r="E26" s="39">
        <f>+C26-D26</f>
        <v>8.61</v>
      </c>
      <c r="F26" s="5" t="s">
        <v>13</v>
      </c>
      <c r="G26" s="10">
        <f>+E26</f>
        <v>8.61</v>
      </c>
      <c r="H26" s="10">
        <f>+E27</f>
        <v>9</v>
      </c>
      <c r="I26" s="10">
        <f>+E28</f>
        <v>9.120000000000001</v>
      </c>
      <c r="J26" s="10">
        <f>+E29</f>
        <v>9</v>
      </c>
      <c r="K26" s="10">
        <f>+E30</f>
        <v>8.98</v>
      </c>
      <c r="L26" s="10">
        <f>+E31</f>
        <v>7.09</v>
      </c>
      <c r="O26" s="2"/>
      <c r="P26" s="2"/>
      <c r="Q26" s="2"/>
    </row>
    <row r="27" spans="1:17" ht="15" customHeight="1" x14ac:dyDescent="0.3">
      <c r="A27" s="5" t="s">
        <v>39</v>
      </c>
      <c r="B27" s="34">
        <v>0.56999999999999995</v>
      </c>
      <c r="C27" s="35">
        <v>9</v>
      </c>
      <c r="D27" s="35">
        <v>0</v>
      </c>
      <c r="E27" s="39">
        <f t="shared" ref="E27:E31" si="4">+C27-D27</f>
        <v>9</v>
      </c>
      <c r="F27" s="5" t="s">
        <v>14</v>
      </c>
      <c r="G27" s="6">
        <f>+G26*G25</f>
        <v>241.07999999999998</v>
      </c>
      <c r="H27" s="6">
        <f t="shared" ref="H27" si="5">+H26*H25</f>
        <v>2034</v>
      </c>
      <c r="I27" s="6">
        <f t="shared" ref="I27" si="6">+I26*I25</f>
        <v>364.80000000000007</v>
      </c>
      <c r="J27" s="6">
        <f t="shared" ref="J27" si="7">+J26*J25</f>
        <v>360</v>
      </c>
      <c r="K27" s="6">
        <f t="shared" ref="K27" si="8">+K26*K25</f>
        <v>107.76</v>
      </c>
      <c r="L27" s="6">
        <f t="shared" ref="L27" si="9">+L26*L25</f>
        <v>368.68</v>
      </c>
      <c r="N27" s="2"/>
      <c r="O27" s="2"/>
      <c r="P27" s="2"/>
      <c r="Q27" s="2"/>
    </row>
    <row r="28" spans="1:17" x14ac:dyDescent="0.3">
      <c r="A28" s="5" t="s">
        <v>40</v>
      </c>
      <c r="B28" s="34">
        <v>0.1</v>
      </c>
      <c r="C28" s="35">
        <v>17.12</v>
      </c>
      <c r="D28" s="35">
        <v>8</v>
      </c>
      <c r="E28" s="39">
        <f t="shared" si="4"/>
        <v>9.120000000000001</v>
      </c>
      <c r="N28" s="2"/>
      <c r="O28" s="2"/>
      <c r="P28" s="2"/>
      <c r="Q28" s="2"/>
    </row>
    <row r="29" spans="1:17" x14ac:dyDescent="0.3">
      <c r="A29" s="5" t="s">
        <v>41</v>
      </c>
      <c r="B29" s="34">
        <v>0.1</v>
      </c>
      <c r="C29" s="35">
        <v>16</v>
      </c>
      <c r="D29" s="35">
        <v>7</v>
      </c>
      <c r="E29" s="39">
        <f t="shared" si="4"/>
        <v>9</v>
      </c>
      <c r="F29" s="37" t="s">
        <v>61</v>
      </c>
      <c r="G29" s="36"/>
      <c r="N29" s="2"/>
      <c r="O29" s="2"/>
      <c r="P29" s="2"/>
      <c r="Q29" s="2"/>
    </row>
    <row r="30" spans="1:17" x14ac:dyDescent="0.3">
      <c r="A30" s="5" t="s">
        <v>42</v>
      </c>
      <c r="B30" s="34">
        <v>0.03</v>
      </c>
      <c r="C30" s="35">
        <v>23.98</v>
      </c>
      <c r="D30" s="35">
        <v>15</v>
      </c>
      <c r="E30" s="39">
        <f>+C30-D30</f>
        <v>8.98</v>
      </c>
      <c r="F30" s="5" t="s">
        <v>19</v>
      </c>
      <c r="G30" s="12">
        <f>+B5-(SUM(G22))</f>
        <v>605</v>
      </c>
      <c r="N30" s="2"/>
      <c r="O30" s="2"/>
      <c r="P30" s="2"/>
      <c r="Q30" s="2"/>
    </row>
    <row r="31" spans="1:17" x14ac:dyDescent="0.3">
      <c r="A31" s="5" t="s">
        <v>43</v>
      </c>
      <c r="B31" s="34">
        <v>0.13</v>
      </c>
      <c r="C31" s="35">
        <v>27.09</v>
      </c>
      <c r="D31" s="35">
        <v>20</v>
      </c>
      <c r="E31" s="39">
        <f t="shared" si="4"/>
        <v>7.09</v>
      </c>
      <c r="F31" s="5" t="s">
        <v>62</v>
      </c>
      <c r="G31" s="10">
        <f>+G30*(G8-H13)</f>
        <v>54450</v>
      </c>
      <c r="O31" s="2"/>
      <c r="P31" s="2"/>
      <c r="Q31" s="2"/>
    </row>
    <row r="32" spans="1:17" ht="15" customHeight="1" x14ac:dyDescent="0.3">
      <c r="A32" s="53" t="s">
        <v>46</v>
      </c>
      <c r="B32" s="54">
        <f>+SUM(B26:B31)</f>
        <v>0.99999999999999989</v>
      </c>
      <c r="D32" s="13"/>
      <c r="O32" s="2"/>
      <c r="P32" s="2"/>
      <c r="Q32" s="2"/>
    </row>
    <row r="33" spans="1:17" x14ac:dyDescent="0.3">
      <c r="O33" s="2"/>
      <c r="P33" s="2"/>
      <c r="Q33" s="2"/>
    </row>
    <row r="34" spans="1:17" x14ac:dyDescent="0.3">
      <c r="O34" s="2"/>
      <c r="P34" s="2"/>
      <c r="Q34" s="2"/>
    </row>
    <row r="35" spans="1:17" x14ac:dyDescent="0.3">
      <c r="A35" s="55" t="s">
        <v>47</v>
      </c>
      <c r="B35" s="55"/>
      <c r="E35" s="56"/>
      <c r="O35" s="2"/>
      <c r="P35" s="2"/>
      <c r="Q35" s="2"/>
    </row>
    <row r="36" spans="1:17" x14ac:dyDescent="0.3">
      <c r="A36" s="5" t="s">
        <v>6</v>
      </c>
      <c r="B36" s="57">
        <v>7.0000000000000007E-2</v>
      </c>
      <c r="E36" s="56"/>
      <c r="I36" s="26"/>
      <c r="O36" s="2"/>
      <c r="P36" s="2"/>
      <c r="Q36" s="2"/>
    </row>
    <row r="37" spans="1:17" x14ac:dyDescent="0.3">
      <c r="A37" s="5" t="s">
        <v>10</v>
      </c>
      <c r="B37" s="57">
        <v>0.56999999999999995</v>
      </c>
      <c r="E37" s="56"/>
      <c r="I37" s="5"/>
      <c r="N37" s="2"/>
      <c r="O37" s="2"/>
      <c r="P37" s="2"/>
      <c r="Q37" s="2"/>
    </row>
    <row r="38" spans="1:17" x14ac:dyDescent="0.3">
      <c r="A38" s="5" t="s">
        <v>7</v>
      </c>
      <c r="B38" s="57">
        <v>0.1</v>
      </c>
      <c r="C38" s="51"/>
      <c r="D38" s="9"/>
      <c r="I38" s="5"/>
      <c r="J38" s="19"/>
      <c r="N38" s="2"/>
      <c r="O38" s="2"/>
      <c r="P38" s="2"/>
      <c r="Q38" s="2"/>
    </row>
    <row r="39" spans="1:17" x14ac:dyDescent="0.3">
      <c r="A39" s="5" t="s">
        <v>11</v>
      </c>
      <c r="B39" s="57">
        <v>0.1</v>
      </c>
      <c r="C39" s="51"/>
      <c r="D39" s="9"/>
      <c r="H39" s="19"/>
      <c r="I39" s="5"/>
      <c r="J39" s="19"/>
      <c r="N39" s="2"/>
      <c r="O39" s="2"/>
      <c r="P39" s="2"/>
      <c r="Q39" s="2"/>
    </row>
    <row r="40" spans="1:17" x14ac:dyDescent="0.3">
      <c r="A40" s="5" t="s">
        <v>8</v>
      </c>
      <c r="B40" s="57">
        <v>0.03</v>
      </c>
      <c r="C40" s="51"/>
      <c r="D40" s="9"/>
      <c r="H40" s="19"/>
      <c r="I40" s="5"/>
      <c r="J40" s="19"/>
      <c r="N40" s="2"/>
      <c r="O40" s="2"/>
      <c r="P40" s="2"/>
      <c r="Q40" s="2"/>
    </row>
    <row r="41" spans="1:17" x14ac:dyDescent="0.3">
      <c r="A41" s="5" t="s">
        <v>12</v>
      </c>
      <c r="B41" s="57">
        <v>0.13</v>
      </c>
      <c r="C41" s="51"/>
      <c r="D41" s="9"/>
      <c r="I41" s="26"/>
      <c r="K41" s="19"/>
      <c r="N41" s="2"/>
      <c r="O41" s="2"/>
      <c r="P41" s="2"/>
      <c r="Q41" s="2"/>
    </row>
    <row r="42" spans="1:17" x14ac:dyDescent="0.3">
      <c r="C42" s="51"/>
      <c r="D42" s="9"/>
      <c r="I42" s="5"/>
      <c r="J42" s="19"/>
      <c r="N42" s="2"/>
      <c r="O42" s="2"/>
      <c r="P42" s="2"/>
      <c r="Q42" s="2"/>
    </row>
    <row r="43" spans="1:17" x14ac:dyDescent="0.3">
      <c r="I43" s="5"/>
      <c r="J43" s="19"/>
      <c r="N43" s="2"/>
      <c r="O43" s="2"/>
      <c r="P43" s="2"/>
      <c r="Q43" s="2"/>
    </row>
    <row r="44" spans="1:17" x14ac:dyDescent="0.3">
      <c r="I44" s="26"/>
      <c r="J44" s="19"/>
      <c r="N44" s="2"/>
      <c r="O44" s="2"/>
      <c r="P44" s="2"/>
      <c r="Q44" s="2"/>
    </row>
    <row r="45" spans="1:17" x14ac:dyDescent="0.3">
      <c r="I45" s="20"/>
      <c r="J45" s="19"/>
      <c r="N45" s="2"/>
      <c r="O45" s="2"/>
      <c r="P45" s="2"/>
      <c r="Q45" s="2"/>
    </row>
    <row r="46" spans="1:17" x14ac:dyDescent="0.3">
      <c r="N46" s="2"/>
      <c r="O46" s="2"/>
      <c r="P46" s="2"/>
      <c r="Q46" s="2"/>
    </row>
    <row r="47" spans="1:17" x14ac:dyDescent="0.3">
      <c r="N47" s="2"/>
      <c r="O47" s="2"/>
      <c r="P47" s="2"/>
      <c r="Q47" s="2"/>
    </row>
    <row r="48" spans="1:17" x14ac:dyDescent="0.3">
      <c r="N48" s="2"/>
      <c r="O48" s="2"/>
      <c r="P48" s="2"/>
      <c r="Q48" s="2"/>
    </row>
    <row r="49" spans="12:17" x14ac:dyDescent="0.3">
      <c r="N49" s="2"/>
      <c r="O49" s="2"/>
      <c r="P49" s="2"/>
      <c r="Q49" s="2"/>
    </row>
    <row r="50" spans="12:17" x14ac:dyDescent="0.3">
      <c r="N50" s="2"/>
      <c r="O50" s="2"/>
      <c r="P50" s="2"/>
      <c r="Q50" s="2"/>
    </row>
    <row r="51" spans="12:17" x14ac:dyDescent="0.3">
      <c r="N51" s="2"/>
      <c r="O51" s="2"/>
      <c r="P51" s="2"/>
      <c r="Q51" s="2"/>
    </row>
    <row r="52" spans="12:17" x14ac:dyDescent="0.3">
      <c r="N52" s="2"/>
      <c r="O52" s="2"/>
      <c r="P52" s="2"/>
      <c r="Q52" s="2"/>
    </row>
    <row r="53" spans="12:17" x14ac:dyDescent="0.3">
      <c r="N53" s="2"/>
      <c r="O53" s="2"/>
      <c r="P53" s="2"/>
      <c r="Q53" s="2"/>
    </row>
    <row r="54" spans="12:17" x14ac:dyDescent="0.3">
      <c r="N54" s="2"/>
      <c r="O54" s="2"/>
      <c r="P54" s="2"/>
      <c r="Q54" s="2"/>
    </row>
    <row r="55" spans="12:17" x14ac:dyDescent="0.3">
      <c r="N55" s="2"/>
      <c r="O55" s="2"/>
      <c r="P55" s="2"/>
      <c r="Q55" s="2"/>
    </row>
    <row r="56" spans="12:17" x14ac:dyDescent="0.3">
      <c r="N56" s="2"/>
      <c r="O56" s="2"/>
      <c r="P56" s="2"/>
      <c r="Q56" s="2"/>
    </row>
    <row r="57" spans="12:17" x14ac:dyDescent="0.3">
      <c r="N57" s="2"/>
      <c r="O57" s="2"/>
      <c r="P57" s="2"/>
      <c r="Q57" s="2"/>
    </row>
    <row r="58" spans="12:17" x14ac:dyDescent="0.3">
      <c r="L58" s="21"/>
      <c r="N58" s="2"/>
      <c r="O58" s="2"/>
      <c r="P58" s="2"/>
      <c r="Q58" s="2"/>
    </row>
    <row r="59" spans="12:17" x14ac:dyDescent="0.3">
      <c r="N59" s="2"/>
      <c r="O59" s="2"/>
      <c r="P59" s="2"/>
      <c r="Q59" s="2"/>
    </row>
    <row r="60" spans="12:17" x14ac:dyDescent="0.3">
      <c r="N60" s="2"/>
      <c r="O60" s="2"/>
      <c r="P60" s="2"/>
      <c r="Q60" s="2"/>
    </row>
    <row r="61" spans="12:17" x14ac:dyDescent="0.3">
      <c r="N61" s="2"/>
      <c r="O61" s="2"/>
      <c r="P61" s="2"/>
      <c r="Q61" s="2"/>
    </row>
    <row r="62" spans="12:17" x14ac:dyDescent="0.3">
      <c r="N62" s="2"/>
      <c r="O62" s="2"/>
      <c r="P62" s="2"/>
      <c r="Q62" s="2"/>
    </row>
    <row r="63" spans="12:17" x14ac:dyDescent="0.3">
      <c r="N63" s="2"/>
      <c r="O63" s="2"/>
      <c r="P63" s="2"/>
      <c r="Q63" s="2"/>
    </row>
    <row r="64" spans="12:17" x14ac:dyDescent="0.3">
      <c r="N64" s="2"/>
      <c r="O64" s="2"/>
      <c r="P64" s="2"/>
      <c r="Q64" s="2"/>
    </row>
    <row r="65" spans="2:17" x14ac:dyDescent="0.3">
      <c r="N65" s="2"/>
      <c r="O65" s="2"/>
      <c r="P65" s="2"/>
      <c r="Q65" s="2"/>
    </row>
    <row r="66" spans="2:17" x14ac:dyDescent="0.3">
      <c r="N66" s="2"/>
      <c r="O66" s="2"/>
      <c r="P66" s="2"/>
      <c r="Q66" s="2"/>
    </row>
    <row r="67" spans="2:17" x14ac:dyDescent="0.3">
      <c r="N67" s="2"/>
      <c r="O67" s="2"/>
      <c r="P67" s="2"/>
      <c r="Q67" s="2"/>
    </row>
    <row r="68" spans="2:17" x14ac:dyDescent="0.3">
      <c r="N68" s="2"/>
      <c r="O68" s="2"/>
      <c r="P68" s="2"/>
      <c r="Q68" s="2"/>
    </row>
    <row r="69" spans="2:17" x14ac:dyDescent="0.3">
      <c r="F69" s="2"/>
      <c r="G69" s="2"/>
      <c r="N69" s="2"/>
      <c r="O69" s="2"/>
      <c r="P69" s="2"/>
      <c r="Q69" s="2"/>
    </row>
    <row r="70" spans="2:17" x14ac:dyDescent="0.3">
      <c r="F70" s="2"/>
      <c r="G70" s="2"/>
      <c r="N70" s="2"/>
      <c r="O70" s="2"/>
      <c r="P70" s="2"/>
      <c r="Q70" s="2"/>
    </row>
    <row r="71" spans="2:17" x14ac:dyDescent="0.3">
      <c r="F71" s="2"/>
      <c r="G71" s="2"/>
      <c r="N71" s="2"/>
      <c r="O71" s="2"/>
      <c r="P71" s="2"/>
      <c r="Q71" s="2"/>
    </row>
    <row r="72" spans="2:17" x14ac:dyDescent="0.3">
      <c r="B72" s="2"/>
      <c r="C72" s="2"/>
      <c r="D72" s="2"/>
      <c r="F72" s="2"/>
      <c r="G72" s="2"/>
      <c r="N72" s="2"/>
      <c r="O72" s="2"/>
      <c r="P72" s="2"/>
      <c r="Q72" s="2"/>
    </row>
    <row r="73" spans="2:17" x14ac:dyDescent="0.3">
      <c r="B73" s="2"/>
      <c r="C73" s="2"/>
      <c r="D73" s="2"/>
      <c r="F73" s="2"/>
      <c r="G73" s="2"/>
      <c r="N73" s="2"/>
      <c r="O73" s="2"/>
      <c r="P73" s="2"/>
      <c r="Q73" s="2"/>
    </row>
    <row r="74" spans="2:17" x14ac:dyDescent="0.3">
      <c r="B74" s="2"/>
      <c r="C74" s="2"/>
      <c r="D74" s="2"/>
      <c r="F74" s="2"/>
      <c r="G74" s="2"/>
      <c r="N74" s="2"/>
      <c r="O74" s="2"/>
      <c r="P74" s="2"/>
      <c r="Q74" s="2"/>
    </row>
    <row r="75" spans="2:17" x14ac:dyDescent="0.3">
      <c r="B75" s="2"/>
      <c r="C75" s="2"/>
      <c r="D75" s="2"/>
      <c r="F75" s="2"/>
      <c r="G75" s="2"/>
      <c r="N75" s="2"/>
      <c r="O75" s="2"/>
      <c r="P75" s="2"/>
      <c r="Q75" s="2"/>
    </row>
    <row r="76" spans="2:17" x14ac:dyDescent="0.3">
      <c r="B76" s="2"/>
      <c r="C76" s="2"/>
      <c r="D76" s="2"/>
      <c r="F76" s="2"/>
      <c r="G76" s="2"/>
      <c r="N76" s="2"/>
      <c r="O76" s="2"/>
      <c r="P76" s="2"/>
      <c r="Q76" s="2"/>
    </row>
    <row r="77" spans="2:17" x14ac:dyDescent="0.3">
      <c r="B77" s="2"/>
      <c r="C77" s="2"/>
      <c r="D77" s="2"/>
      <c r="F77" s="2"/>
      <c r="G77" s="2"/>
      <c r="N77" s="2"/>
      <c r="O77" s="2"/>
      <c r="P77" s="2"/>
      <c r="Q77" s="2"/>
    </row>
    <row r="78" spans="2:17" x14ac:dyDescent="0.3">
      <c r="B78" s="2"/>
      <c r="C78" s="2"/>
      <c r="D78" s="2"/>
      <c r="F78" s="2"/>
      <c r="G78" s="2"/>
      <c r="N78" s="2"/>
      <c r="O78" s="2"/>
      <c r="P78" s="2"/>
      <c r="Q78" s="2"/>
    </row>
    <row r="79" spans="2:17" x14ac:dyDescent="0.3">
      <c r="B79" s="2"/>
      <c r="C79" s="2"/>
      <c r="D79" s="2"/>
      <c r="F79" s="2"/>
      <c r="G79" s="2"/>
      <c r="N79" s="2"/>
      <c r="O79" s="2"/>
      <c r="P79" s="2"/>
      <c r="Q79" s="2"/>
    </row>
    <row r="80" spans="2:17" x14ac:dyDescent="0.3">
      <c r="B80" s="2"/>
      <c r="C80" s="2"/>
      <c r="D80" s="2"/>
      <c r="F80" s="2"/>
      <c r="G80" s="2"/>
      <c r="N80" s="2"/>
      <c r="O80" s="2"/>
      <c r="P80" s="2"/>
      <c r="Q80" s="2"/>
    </row>
    <row r="81" spans="2:17" x14ac:dyDescent="0.3">
      <c r="B81" s="2"/>
      <c r="C81" s="2"/>
      <c r="D81" s="2"/>
      <c r="F81" s="2"/>
      <c r="G81" s="2"/>
      <c r="N81" s="2"/>
      <c r="O81" s="2"/>
      <c r="P81" s="2"/>
      <c r="Q81" s="2"/>
    </row>
    <row r="82" spans="2:17" x14ac:dyDescent="0.3">
      <c r="B82" s="2"/>
      <c r="C82" s="2"/>
      <c r="D82" s="2"/>
      <c r="F82" s="2"/>
      <c r="G82" s="2"/>
      <c r="N82" s="2"/>
      <c r="O82" s="2"/>
      <c r="P82" s="2"/>
      <c r="Q82" s="2"/>
    </row>
    <row r="83" spans="2:17" x14ac:dyDescent="0.3">
      <c r="B83" s="2"/>
      <c r="C83" s="2"/>
      <c r="D83" s="2"/>
      <c r="F83" s="2"/>
      <c r="G83" s="2"/>
      <c r="N83" s="2"/>
      <c r="O83" s="2"/>
      <c r="P83" s="2"/>
      <c r="Q83" s="2"/>
    </row>
    <row r="84" spans="2:17" x14ac:dyDescent="0.3">
      <c r="B84" s="2"/>
      <c r="C84" s="2"/>
      <c r="D84" s="2"/>
      <c r="F84" s="2"/>
      <c r="G84" s="2"/>
      <c r="N84" s="2"/>
      <c r="O84" s="2"/>
      <c r="P84" s="2"/>
      <c r="Q84" s="2"/>
    </row>
    <row r="85" spans="2:17" x14ac:dyDescent="0.3">
      <c r="B85" s="2"/>
      <c r="C85" s="2"/>
      <c r="D85" s="2"/>
      <c r="F85" s="2"/>
      <c r="G85" s="2"/>
      <c r="N85" s="2"/>
      <c r="O85" s="2"/>
      <c r="P85" s="2"/>
      <c r="Q85" s="2"/>
    </row>
    <row r="86" spans="2:17" x14ac:dyDescent="0.3">
      <c r="B86" s="2"/>
      <c r="C86" s="2"/>
      <c r="D86" s="2"/>
      <c r="F86" s="2"/>
      <c r="G86" s="2"/>
      <c r="N86" s="2"/>
      <c r="O86" s="2"/>
      <c r="P86" s="2"/>
      <c r="Q86" s="2"/>
    </row>
    <row r="87" spans="2:17" x14ac:dyDescent="0.3">
      <c r="B87" s="2"/>
      <c r="C87" s="2"/>
      <c r="D87" s="2"/>
      <c r="F87" s="2"/>
      <c r="G87" s="2"/>
      <c r="N87" s="2"/>
      <c r="O87" s="2"/>
      <c r="P87" s="2"/>
      <c r="Q87" s="2"/>
    </row>
    <row r="88" spans="2:17" x14ac:dyDescent="0.3">
      <c r="B88" s="2"/>
      <c r="C88" s="2"/>
      <c r="D88" s="2"/>
      <c r="F88" s="2"/>
      <c r="G88" s="2"/>
      <c r="N88" s="2"/>
      <c r="O88" s="2"/>
      <c r="P88" s="2"/>
      <c r="Q88" s="2"/>
    </row>
    <row r="89" spans="2:17" x14ac:dyDescent="0.3">
      <c r="B89" s="2"/>
      <c r="C89" s="2"/>
      <c r="D89" s="2"/>
      <c r="F89" s="2"/>
      <c r="G89" s="2"/>
      <c r="N89" s="2"/>
      <c r="O89" s="2"/>
      <c r="P89" s="2"/>
      <c r="Q89" s="2"/>
    </row>
    <row r="90" spans="2:17" x14ac:dyDescent="0.3">
      <c r="B90" s="2"/>
      <c r="C90" s="2"/>
      <c r="D90" s="2"/>
      <c r="F90" s="2"/>
      <c r="G90" s="2"/>
      <c r="N90" s="2"/>
      <c r="O90" s="2"/>
      <c r="P90" s="2"/>
      <c r="Q90" s="2"/>
    </row>
    <row r="91" spans="2:17" x14ac:dyDescent="0.3">
      <c r="B91" s="2"/>
      <c r="C91" s="2"/>
      <c r="D91" s="2"/>
      <c r="F91" s="2"/>
      <c r="G91" s="2"/>
      <c r="N91" s="2"/>
      <c r="O91" s="2"/>
      <c r="P91" s="2"/>
      <c r="Q91" s="2"/>
    </row>
    <row r="92" spans="2:17" x14ac:dyDescent="0.3">
      <c r="B92" s="2"/>
      <c r="C92" s="2"/>
      <c r="D92" s="2"/>
      <c r="F92" s="2"/>
      <c r="G92" s="2"/>
      <c r="N92" s="2"/>
      <c r="O92" s="2"/>
      <c r="P92" s="2"/>
      <c r="Q92" s="2"/>
    </row>
    <row r="93" spans="2:17" x14ac:dyDescent="0.3">
      <c r="B93" s="2"/>
      <c r="C93" s="2"/>
      <c r="D93" s="2"/>
      <c r="F93" s="2"/>
      <c r="G93" s="2"/>
      <c r="N93" s="2"/>
      <c r="O93" s="2"/>
      <c r="P93" s="2"/>
      <c r="Q93" s="2"/>
    </row>
    <row r="94" spans="2:17" x14ac:dyDescent="0.3">
      <c r="B94" s="2"/>
      <c r="C94" s="2"/>
      <c r="D94" s="2"/>
      <c r="F94" s="2"/>
      <c r="G94" s="2"/>
      <c r="N94" s="2"/>
      <c r="O94" s="2"/>
      <c r="P94" s="2"/>
      <c r="Q94" s="2"/>
    </row>
    <row r="95" spans="2:17" x14ac:dyDescent="0.3">
      <c r="B95" s="2"/>
      <c r="C95" s="2"/>
      <c r="D95" s="2"/>
      <c r="F95" s="2"/>
      <c r="G95" s="2"/>
      <c r="N95" s="2"/>
      <c r="O95" s="2"/>
      <c r="P95" s="2"/>
      <c r="Q95" s="2"/>
    </row>
    <row r="96" spans="2:17" x14ac:dyDescent="0.3">
      <c r="B96" s="2"/>
      <c r="C96" s="2"/>
      <c r="D96" s="2"/>
      <c r="F96" s="2"/>
      <c r="G96" s="2"/>
      <c r="N96" s="2"/>
      <c r="O96" s="2"/>
      <c r="P96" s="2"/>
      <c r="Q96" s="2"/>
    </row>
    <row r="97" spans="2:17" x14ac:dyDescent="0.3">
      <c r="B97" s="2"/>
      <c r="C97" s="2"/>
      <c r="D97" s="2"/>
      <c r="F97" s="2"/>
      <c r="G97" s="2"/>
      <c r="N97" s="2"/>
      <c r="O97" s="2"/>
      <c r="P97" s="2"/>
      <c r="Q97" s="2"/>
    </row>
    <row r="98" spans="2:17" x14ac:dyDescent="0.3">
      <c r="B98" s="2"/>
      <c r="C98" s="2"/>
      <c r="D98" s="2"/>
      <c r="F98" s="2"/>
      <c r="G98" s="2"/>
      <c r="N98" s="2"/>
      <c r="O98" s="2"/>
      <c r="P98" s="2"/>
      <c r="Q98" s="2"/>
    </row>
    <row r="99" spans="2:17" x14ac:dyDescent="0.3">
      <c r="B99" s="2"/>
      <c r="C99" s="2"/>
      <c r="D99" s="2"/>
      <c r="F99" s="2"/>
      <c r="G99" s="2"/>
      <c r="N99" s="2"/>
      <c r="O99" s="2"/>
      <c r="P99" s="2"/>
      <c r="Q99" s="2"/>
    </row>
    <row r="100" spans="2:17" x14ac:dyDescent="0.3">
      <c r="B100" s="2"/>
      <c r="C100" s="2"/>
      <c r="D100" s="2"/>
      <c r="F100" s="2"/>
      <c r="G100" s="2"/>
      <c r="N100" s="2"/>
      <c r="O100" s="2"/>
      <c r="P100" s="2"/>
      <c r="Q100" s="2"/>
    </row>
    <row r="101" spans="2:17" x14ac:dyDescent="0.3">
      <c r="B101" s="2"/>
      <c r="C101" s="2"/>
      <c r="D101" s="2"/>
      <c r="F101" s="2"/>
      <c r="G101" s="2"/>
      <c r="N101" s="2"/>
      <c r="O101" s="2"/>
      <c r="P101" s="2"/>
      <c r="Q101" s="2"/>
    </row>
    <row r="102" spans="2:17" x14ac:dyDescent="0.3">
      <c r="B102" s="2"/>
      <c r="C102" s="2"/>
      <c r="D102" s="2"/>
      <c r="F102" s="2"/>
      <c r="G102" s="2"/>
      <c r="N102" s="2"/>
      <c r="O102" s="2"/>
      <c r="P102" s="2"/>
      <c r="Q102" s="2"/>
    </row>
    <row r="103" spans="2:17" x14ac:dyDescent="0.3">
      <c r="B103" s="2"/>
      <c r="C103" s="2"/>
      <c r="D103" s="2"/>
      <c r="F103" s="2"/>
      <c r="G103" s="2"/>
      <c r="N103" s="2"/>
      <c r="O103" s="2"/>
      <c r="P103" s="2"/>
      <c r="Q103" s="2"/>
    </row>
    <row r="104" spans="2:17" x14ac:dyDescent="0.3">
      <c r="B104" s="2"/>
      <c r="C104" s="2"/>
      <c r="D104" s="2"/>
      <c r="F104" s="2"/>
      <c r="G104" s="2"/>
      <c r="N104" s="2"/>
      <c r="O104" s="2"/>
      <c r="P104" s="2"/>
      <c r="Q104" s="2"/>
    </row>
    <row r="105" spans="2:17" x14ac:dyDescent="0.3">
      <c r="B105" s="2"/>
      <c r="C105" s="2"/>
      <c r="D105" s="2"/>
      <c r="F105" s="2"/>
      <c r="G105" s="2"/>
      <c r="N105" s="2"/>
      <c r="O105" s="2"/>
      <c r="P105" s="2"/>
      <c r="Q105" s="2"/>
    </row>
    <row r="106" spans="2:17" x14ac:dyDescent="0.3">
      <c r="B106" s="2"/>
      <c r="C106" s="2"/>
      <c r="D106" s="2"/>
      <c r="F106" s="2"/>
      <c r="G106" s="2"/>
      <c r="N106" s="2"/>
      <c r="O106" s="2"/>
      <c r="P106" s="2"/>
      <c r="Q106" s="2"/>
    </row>
    <row r="107" spans="2:17" x14ac:dyDescent="0.3">
      <c r="B107" s="2"/>
      <c r="C107" s="2"/>
      <c r="D107" s="2"/>
      <c r="F107" s="2"/>
      <c r="G107" s="2"/>
      <c r="N107" s="2"/>
      <c r="O107" s="2"/>
      <c r="P107" s="2"/>
      <c r="Q107" s="2"/>
    </row>
    <row r="108" spans="2:17" x14ac:dyDescent="0.3">
      <c r="B108" s="2"/>
      <c r="C108" s="2"/>
      <c r="D108" s="2"/>
      <c r="F108" s="2"/>
      <c r="G108" s="2"/>
      <c r="N108" s="2"/>
      <c r="O108" s="2"/>
      <c r="P108" s="2"/>
      <c r="Q108" s="2"/>
    </row>
    <row r="109" spans="2:17" x14ac:dyDescent="0.3">
      <c r="B109" s="2"/>
      <c r="C109" s="2"/>
      <c r="D109" s="2"/>
      <c r="F109" s="2"/>
      <c r="G109" s="2"/>
      <c r="N109" s="2"/>
      <c r="O109" s="2"/>
      <c r="P109" s="2"/>
      <c r="Q109" s="2"/>
    </row>
    <row r="110" spans="2:17" x14ac:dyDescent="0.3">
      <c r="B110" s="2"/>
      <c r="C110" s="2"/>
      <c r="D110" s="2"/>
      <c r="F110" s="2"/>
      <c r="G110" s="2"/>
      <c r="N110" s="2"/>
      <c r="O110" s="2"/>
      <c r="P110" s="2"/>
      <c r="Q110" s="2"/>
    </row>
    <row r="111" spans="2:17" x14ac:dyDescent="0.3">
      <c r="B111" s="2"/>
      <c r="C111" s="2"/>
      <c r="D111" s="2"/>
      <c r="F111" s="2"/>
      <c r="G111" s="2"/>
      <c r="N111" s="2"/>
      <c r="O111" s="2"/>
      <c r="P111" s="2"/>
      <c r="Q111" s="2"/>
    </row>
    <row r="112" spans="2:17" x14ac:dyDescent="0.3">
      <c r="B112" s="2"/>
      <c r="C112" s="2"/>
      <c r="D112" s="2"/>
      <c r="F112" s="2"/>
      <c r="G112" s="2"/>
      <c r="N112" s="2"/>
      <c r="O112" s="2"/>
      <c r="P112" s="2"/>
      <c r="Q112" s="2"/>
    </row>
    <row r="113" spans="2:17" x14ac:dyDescent="0.3">
      <c r="B113" s="2"/>
      <c r="C113" s="2"/>
      <c r="D113" s="2"/>
      <c r="F113" s="2"/>
      <c r="G113" s="2"/>
      <c r="N113" s="2"/>
      <c r="O113" s="2"/>
      <c r="P113" s="2"/>
      <c r="Q113" s="2"/>
    </row>
    <row r="114" spans="2:17" x14ac:dyDescent="0.3">
      <c r="B114" s="2"/>
      <c r="C114" s="2"/>
      <c r="D114" s="2"/>
      <c r="F114" s="2"/>
      <c r="G114" s="2"/>
      <c r="N114" s="2"/>
      <c r="O114" s="2"/>
      <c r="P114" s="2"/>
      <c r="Q114" s="2"/>
    </row>
    <row r="115" spans="2:17" x14ac:dyDescent="0.3">
      <c r="B115" s="2"/>
      <c r="C115" s="2"/>
      <c r="D115" s="2"/>
      <c r="F115" s="2"/>
      <c r="G115" s="2"/>
      <c r="N115" s="2"/>
      <c r="O115" s="2"/>
      <c r="P115" s="2"/>
      <c r="Q115" s="2"/>
    </row>
    <row r="116" spans="2:17" x14ac:dyDescent="0.3">
      <c r="B116" s="2"/>
      <c r="C116" s="2"/>
      <c r="D116" s="2"/>
      <c r="F116" s="2"/>
      <c r="G116" s="2"/>
      <c r="N116" s="2"/>
      <c r="O116" s="2"/>
      <c r="P116" s="2"/>
      <c r="Q116" s="2"/>
    </row>
    <row r="117" spans="2:17" x14ac:dyDescent="0.3">
      <c r="B117" s="2"/>
      <c r="C117" s="2"/>
      <c r="D117" s="2"/>
      <c r="F117" s="2"/>
      <c r="G117" s="2"/>
      <c r="N117" s="2"/>
      <c r="O117" s="2"/>
      <c r="P117" s="2"/>
      <c r="Q117" s="2"/>
    </row>
    <row r="118" spans="2:17" x14ac:dyDescent="0.3">
      <c r="B118" s="2"/>
      <c r="C118" s="2"/>
      <c r="D118" s="2"/>
      <c r="F118" s="2"/>
      <c r="G118" s="2"/>
      <c r="N118" s="2"/>
      <c r="O118" s="2"/>
      <c r="P118" s="2"/>
      <c r="Q118" s="2"/>
    </row>
    <row r="119" spans="2:17" x14ac:dyDescent="0.3">
      <c r="B119" s="2"/>
      <c r="C119" s="2"/>
      <c r="D119" s="2"/>
      <c r="F119" s="2"/>
      <c r="G119" s="2"/>
      <c r="N119" s="2"/>
      <c r="O119" s="2"/>
      <c r="P119" s="2"/>
      <c r="Q119" s="2"/>
    </row>
    <row r="120" spans="2:17" x14ac:dyDescent="0.3">
      <c r="B120" s="2"/>
      <c r="C120" s="2"/>
      <c r="D120" s="2"/>
      <c r="F120" s="2"/>
      <c r="G120" s="2"/>
      <c r="N120" s="2"/>
      <c r="O120" s="2"/>
      <c r="P120" s="2"/>
      <c r="Q120" s="2"/>
    </row>
    <row r="121" spans="2:17" x14ac:dyDescent="0.3">
      <c r="B121" s="2"/>
      <c r="C121" s="2"/>
      <c r="D121" s="2"/>
      <c r="F121" s="2"/>
      <c r="G121" s="2"/>
      <c r="N121" s="2"/>
      <c r="O121" s="2"/>
      <c r="P121" s="2"/>
      <c r="Q121" s="2"/>
    </row>
    <row r="122" spans="2:17" x14ac:dyDescent="0.3">
      <c r="B122" s="2"/>
      <c r="C122" s="2"/>
      <c r="D122" s="2"/>
      <c r="F122" s="2"/>
      <c r="G122" s="2"/>
      <c r="N122" s="2"/>
      <c r="O122" s="2"/>
      <c r="P122" s="2"/>
      <c r="Q122" s="2"/>
    </row>
    <row r="123" spans="2:17" x14ac:dyDescent="0.3">
      <c r="B123" s="2"/>
      <c r="C123" s="2"/>
      <c r="D123" s="2"/>
      <c r="F123" s="2"/>
      <c r="G123" s="2"/>
      <c r="N123" s="2"/>
      <c r="O123" s="2"/>
      <c r="P123" s="2"/>
      <c r="Q123" s="2"/>
    </row>
    <row r="124" spans="2:17" x14ac:dyDescent="0.3">
      <c r="B124" s="2"/>
      <c r="C124" s="2"/>
      <c r="D124" s="2"/>
      <c r="F124" s="2"/>
      <c r="G124" s="2"/>
      <c r="N124" s="2"/>
      <c r="O124" s="2"/>
      <c r="P124" s="2"/>
      <c r="Q124" s="2"/>
    </row>
    <row r="125" spans="2:17" x14ac:dyDescent="0.3">
      <c r="B125" s="2"/>
      <c r="C125" s="2"/>
      <c r="D125" s="2"/>
      <c r="F125" s="2"/>
      <c r="G125" s="2"/>
      <c r="N125" s="2"/>
      <c r="O125" s="2"/>
      <c r="P125" s="2"/>
      <c r="Q125" s="2"/>
    </row>
    <row r="126" spans="2:17" x14ac:dyDescent="0.3">
      <c r="B126" s="2"/>
      <c r="C126" s="2"/>
      <c r="D126" s="2"/>
      <c r="F126" s="2"/>
      <c r="G126" s="2"/>
      <c r="N126" s="2"/>
      <c r="O126" s="2"/>
      <c r="P126" s="2"/>
      <c r="Q126" s="2"/>
    </row>
    <row r="127" spans="2:17" x14ac:dyDescent="0.3">
      <c r="B127" s="2"/>
      <c r="C127" s="2"/>
      <c r="D127" s="2"/>
      <c r="F127" s="2"/>
      <c r="G127" s="2"/>
      <c r="N127" s="2"/>
      <c r="O127" s="2"/>
      <c r="P127" s="2"/>
      <c r="Q127" s="2"/>
    </row>
    <row r="128" spans="2:17" x14ac:dyDescent="0.3">
      <c r="B128" s="2"/>
      <c r="C128" s="2"/>
      <c r="D128" s="2"/>
      <c r="F128" s="2"/>
      <c r="G128" s="2"/>
      <c r="N128" s="2"/>
      <c r="O128" s="2"/>
      <c r="P128" s="2"/>
      <c r="Q128" s="2"/>
    </row>
    <row r="129" spans="2:17" x14ac:dyDescent="0.3">
      <c r="B129" s="2"/>
      <c r="C129" s="2"/>
      <c r="D129" s="2"/>
      <c r="F129" s="2"/>
      <c r="G129" s="2"/>
      <c r="N129" s="2"/>
      <c r="O129" s="2"/>
      <c r="P129" s="2"/>
      <c r="Q129" s="2"/>
    </row>
    <row r="130" spans="2:17" x14ac:dyDescent="0.3">
      <c r="B130" s="2"/>
      <c r="C130" s="2"/>
      <c r="D130" s="2"/>
      <c r="F130" s="2"/>
      <c r="G130" s="2"/>
      <c r="N130" s="2"/>
      <c r="O130" s="2"/>
      <c r="P130" s="2"/>
      <c r="Q130" s="2"/>
    </row>
    <row r="131" spans="2:17" x14ac:dyDescent="0.3">
      <c r="B131" s="2"/>
      <c r="C131" s="2"/>
      <c r="D131" s="2"/>
      <c r="F131" s="2"/>
      <c r="G131" s="2"/>
      <c r="N131" s="2"/>
      <c r="O131" s="2"/>
      <c r="P131" s="2"/>
      <c r="Q131" s="2"/>
    </row>
    <row r="132" spans="2:17" x14ac:dyDescent="0.3">
      <c r="B132" s="2"/>
      <c r="C132" s="2"/>
      <c r="D132" s="2"/>
      <c r="F132" s="2"/>
      <c r="G132" s="2"/>
      <c r="N132" s="2"/>
      <c r="O132" s="2"/>
      <c r="P132" s="2"/>
      <c r="Q132" s="2"/>
    </row>
    <row r="133" spans="2:17" x14ac:dyDescent="0.3">
      <c r="B133" s="2"/>
      <c r="C133" s="2"/>
      <c r="D133" s="2"/>
      <c r="F133" s="2"/>
      <c r="G133" s="2"/>
      <c r="N133" s="2"/>
      <c r="O133" s="2"/>
      <c r="P133" s="2"/>
      <c r="Q133" s="2"/>
    </row>
    <row r="134" spans="2:17" x14ac:dyDescent="0.3">
      <c r="B134" s="2"/>
      <c r="C134" s="2"/>
      <c r="D134" s="2"/>
      <c r="F134" s="2"/>
      <c r="G134" s="2"/>
      <c r="N134" s="2"/>
      <c r="O134" s="2"/>
      <c r="P134" s="2"/>
      <c r="Q134" s="2"/>
    </row>
    <row r="135" spans="2:17" x14ac:dyDescent="0.3">
      <c r="B135" s="2"/>
      <c r="C135" s="2"/>
      <c r="D135" s="2"/>
      <c r="F135" s="2"/>
      <c r="G135" s="2"/>
      <c r="N135" s="2"/>
      <c r="O135" s="2"/>
      <c r="P135" s="2"/>
      <c r="Q135" s="2"/>
    </row>
    <row r="136" spans="2:17" x14ac:dyDescent="0.3">
      <c r="B136" s="2"/>
      <c r="C136" s="2"/>
      <c r="D136" s="2"/>
      <c r="F136" s="2"/>
      <c r="G136" s="2"/>
      <c r="N136" s="2"/>
      <c r="O136" s="2"/>
      <c r="P136" s="2"/>
      <c r="Q136" s="2"/>
    </row>
    <row r="137" spans="2:17" x14ac:dyDescent="0.3">
      <c r="B137" s="2"/>
      <c r="C137" s="2"/>
      <c r="D137" s="2"/>
      <c r="F137" s="2"/>
      <c r="G137" s="2"/>
      <c r="N137" s="2"/>
      <c r="O137" s="2"/>
      <c r="P137" s="2"/>
      <c r="Q137" s="2"/>
    </row>
    <row r="138" spans="2:17" x14ac:dyDescent="0.3">
      <c r="B138" s="2"/>
      <c r="C138" s="2"/>
      <c r="D138" s="2"/>
      <c r="N138" s="2"/>
      <c r="O138" s="2"/>
      <c r="P138" s="2"/>
      <c r="Q138" s="2"/>
    </row>
    <row r="139" spans="2:17" x14ac:dyDescent="0.3">
      <c r="B139" s="2"/>
      <c r="C139" s="2"/>
      <c r="D139" s="2"/>
      <c r="N139" s="2"/>
      <c r="O139" s="2"/>
      <c r="P139" s="2"/>
      <c r="Q139" s="2"/>
    </row>
    <row r="140" spans="2:17" x14ac:dyDescent="0.3">
      <c r="B140" s="2"/>
      <c r="C140" s="2"/>
      <c r="D140" s="2"/>
      <c r="N140" s="2"/>
      <c r="O140" s="2"/>
      <c r="P140" s="2"/>
      <c r="Q140" s="2"/>
    </row>
    <row r="141" spans="2:17" x14ac:dyDescent="0.3">
      <c r="N141" s="2"/>
      <c r="O141" s="2"/>
      <c r="P141" s="2"/>
      <c r="Q141" s="2"/>
    </row>
    <row r="142" spans="2:17" x14ac:dyDescent="0.3">
      <c r="N142" s="2"/>
      <c r="O142" s="2"/>
      <c r="P142" s="2"/>
      <c r="Q142" s="2"/>
    </row>
    <row r="143" spans="2:17" x14ac:dyDescent="0.3">
      <c r="N143" s="2"/>
      <c r="O143" s="2"/>
      <c r="P143" s="2"/>
      <c r="Q143" s="2"/>
    </row>
    <row r="144" spans="2:17" x14ac:dyDescent="0.3">
      <c r="N144" s="2"/>
      <c r="O144" s="2"/>
      <c r="P144" s="2"/>
      <c r="Q144" s="2"/>
    </row>
    <row r="145" spans="14:17" x14ac:dyDescent="0.3">
      <c r="N145" s="2"/>
      <c r="O145" s="2"/>
      <c r="P145" s="2"/>
      <c r="Q145" s="2"/>
    </row>
    <row r="146" spans="14:17" x14ac:dyDescent="0.3">
      <c r="N146" s="2"/>
      <c r="O146" s="2"/>
      <c r="P146" s="2"/>
      <c r="Q146" s="2"/>
    </row>
    <row r="147" spans="14:17" x14ac:dyDescent="0.3">
      <c r="N147" s="2"/>
      <c r="O147" s="2"/>
      <c r="P147" s="2"/>
      <c r="Q147" s="2"/>
    </row>
    <row r="148" spans="14:17" x14ac:dyDescent="0.3">
      <c r="N148" s="2"/>
      <c r="O148" s="2"/>
      <c r="P148" s="2"/>
      <c r="Q148" s="2"/>
    </row>
    <row r="149" spans="14:17" x14ac:dyDescent="0.3">
      <c r="N149" s="2"/>
      <c r="O149" s="2"/>
      <c r="P149" s="2"/>
      <c r="Q149" s="2"/>
    </row>
    <row r="150" spans="14:17" x14ac:dyDescent="0.3">
      <c r="N150" s="2"/>
      <c r="O150" s="2"/>
      <c r="P150" s="2"/>
      <c r="Q150" s="2"/>
    </row>
    <row r="151" spans="14:17" x14ac:dyDescent="0.3">
      <c r="N151" s="2"/>
      <c r="O151" s="2"/>
      <c r="P151" s="2"/>
      <c r="Q151" s="2"/>
    </row>
    <row r="152" spans="14:17" x14ac:dyDescent="0.3">
      <c r="N152" s="2"/>
      <c r="O152" s="2"/>
      <c r="P152" s="2"/>
      <c r="Q152" s="2"/>
    </row>
    <row r="153" spans="14:17" x14ac:dyDescent="0.3">
      <c r="N153" s="2"/>
      <c r="O153" s="2"/>
      <c r="P153" s="2"/>
      <c r="Q153" s="2"/>
    </row>
    <row r="154" spans="14:17" x14ac:dyDescent="0.3">
      <c r="N154" s="2"/>
      <c r="O154" s="2"/>
      <c r="P154" s="2"/>
      <c r="Q154" s="2"/>
    </row>
    <row r="155" spans="14:17" x14ac:dyDescent="0.3">
      <c r="N155" s="2"/>
      <c r="O155" s="2"/>
      <c r="P155" s="2"/>
      <c r="Q155" s="2"/>
    </row>
  </sheetData>
  <dataConsolidate link="1"/>
  <mergeCells count="1">
    <mergeCell ref="A35:B35"/>
  </mergeCells>
  <phoneticPr fontId="9" type="noConversion"/>
  <conditionalFormatting sqref="G20">
    <cfRule type="cellIs" dxfId="3" priority="3" operator="lessThan">
      <formula>0</formula>
    </cfRule>
    <cfRule type="cellIs" dxfId="2" priority="4" operator="greaterThan">
      <formula>0</formula>
    </cfRule>
  </conditionalFormatting>
  <conditionalFormatting sqref="I7">
    <cfRule type="cellIs" dxfId="1" priority="1" operator="greaterThan">
      <formula>0</formula>
    </cfRule>
    <cfRule type="cellIs" dxfId="0" priority="2" operator="less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Corey Wright</dc:creator>
  <cp:lastModifiedBy>Corey Wright</cp:lastModifiedBy>
  <dcterms:created xsi:type="dcterms:W3CDTF">2017-10-06T01:00:36Z</dcterms:created>
  <dcterms:modified xsi:type="dcterms:W3CDTF">2021-05-27T21:02:31Z</dcterms:modified>
</cp:coreProperties>
</file>